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C83D1BB9-FE02-4049-9A17-472E6DBB854D}" xr6:coauthVersionLast="47" xr6:coauthVersionMax="47" xr10:uidLastSave="{00000000-0000-0000-0000-000000000000}"/>
  <bookViews>
    <workbookView xWindow="910" yWindow="0" windowWidth="17280" windowHeight="10080" xr2:uid="{00000000-000D-0000-FFFF-FFFF00000000}"/>
  </bookViews>
  <sheets>
    <sheet name="BqDMG Pop Models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7" i="20" l="1"/>
  <c r="T26" i="20"/>
  <c r="T22" i="20"/>
  <c r="T21" i="20"/>
  <c r="T17" i="20"/>
  <c r="T16" i="20"/>
  <c r="T12" i="20"/>
  <c r="T11" i="20"/>
  <c r="T7" i="20"/>
  <c r="T6" i="20"/>
  <c r="M27" i="20"/>
  <c r="M26" i="20"/>
  <c r="M22" i="20"/>
  <c r="M21" i="20"/>
  <c r="M17" i="20"/>
  <c r="M16" i="20"/>
  <c r="M12" i="20"/>
  <c r="M11" i="20"/>
  <c r="M7" i="20"/>
  <c r="M6" i="20"/>
  <c r="F27" i="20"/>
  <c r="F26" i="20"/>
  <c r="F22" i="20"/>
  <c r="F21" i="20"/>
  <c r="F17" i="20"/>
  <c r="F16" i="20"/>
  <c r="F12" i="20"/>
  <c r="F11" i="20"/>
  <c r="F7" i="20"/>
  <c r="F6" i="20"/>
  <c r="R27" i="20"/>
  <c r="Q27" i="20"/>
  <c r="P27" i="20"/>
  <c r="R24" i="20"/>
  <c r="Q24" i="20"/>
  <c r="P24" i="20"/>
  <c r="S24" i="20" s="1"/>
  <c r="R23" i="20"/>
  <c r="Q23" i="20"/>
  <c r="P23" i="20"/>
  <c r="R19" i="20"/>
  <c r="Q19" i="20"/>
  <c r="P19" i="20"/>
  <c r="R18" i="20"/>
  <c r="Q18" i="20"/>
  <c r="P18" i="20"/>
  <c r="P16" i="20"/>
  <c r="R15" i="20"/>
  <c r="Q15" i="20"/>
  <c r="P15" i="20"/>
  <c r="R14" i="20"/>
  <c r="Q14" i="20"/>
  <c r="P14" i="20"/>
  <c r="R13" i="20"/>
  <c r="Q13" i="20"/>
  <c r="P13" i="20"/>
  <c r="S13" i="20" s="1"/>
  <c r="R12" i="20"/>
  <c r="Q12" i="20"/>
  <c r="P12" i="20"/>
  <c r="R11" i="20"/>
  <c r="Q11" i="20"/>
  <c r="P11" i="20"/>
  <c r="R10" i="20"/>
  <c r="Q10" i="20"/>
  <c r="P10" i="20"/>
  <c r="R9" i="20"/>
  <c r="Q9" i="20"/>
  <c r="P9" i="20"/>
  <c r="S9" i="20" s="1"/>
  <c r="R8" i="20"/>
  <c r="Q8" i="20"/>
  <c r="P8" i="20"/>
  <c r="S8" i="20" s="1"/>
  <c r="R7" i="20"/>
  <c r="Q7" i="20"/>
  <c r="P7" i="20"/>
  <c r="R6" i="20"/>
  <c r="Q6" i="20"/>
  <c r="P6" i="20"/>
  <c r="S23" i="20"/>
  <c r="S19" i="20"/>
  <c r="S14" i="20"/>
  <c r="S6" i="20"/>
  <c r="L27" i="20"/>
  <c r="L24" i="20"/>
  <c r="L23" i="20"/>
  <c r="L19" i="20"/>
  <c r="L18" i="20"/>
  <c r="L14" i="20"/>
  <c r="L13" i="20"/>
  <c r="J10" i="20"/>
  <c r="J11" i="20" s="1"/>
  <c r="I10" i="20"/>
  <c r="I11" i="20" s="1"/>
  <c r="L9" i="20"/>
  <c r="L8" i="20"/>
  <c r="K7" i="20"/>
  <c r="J7" i="20"/>
  <c r="I7" i="20"/>
  <c r="L6" i="20"/>
  <c r="S27" i="20" l="1"/>
  <c r="S18" i="20"/>
  <c r="S7" i="20"/>
  <c r="S10" i="20"/>
  <c r="K11" i="20"/>
  <c r="I12" i="20"/>
  <c r="L11" i="20"/>
  <c r="J12" i="20"/>
  <c r="L7" i="20"/>
  <c r="K10" i="20"/>
  <c r="L10" i="20"/>
  <c r="S11" i="20" l="1"/>
  <c r="J15" i="20"/>
  <c r="K12" i="20"/>
  <c r="J16" i="20"/>
  <c r="I15" i="20"/>
  <c r="S12" i="20" l="1"/>
  <c r="K15" i="20"/>
  <c r="L15" i="20" s="1"/>
  <c r="K16" i="20"/>
  <c r="J17" i="20" s="1"/>
  <c r="I16" i="20"/>
  <c r="L12" i="20"/>
  <c r="S15" i="20" l="1"/>
  <c r="K17" i="20"/>
  <c r="J20" i="20"/>
  <c r="J21" i="20" s="1"/>
  <c r="I17" i="20"/>
  <c r="L16" i="20"/>
  <c r="L17" i="20" l="1"/>
  <c r="I20" i="20"/>
  <c r="K20" i="20"/>
  <c r="K21" i="20" s="1"/>
  <c r="J22" i="20" l="1"/>
  <c r="J25" i="20"/>
  <c r="K22" i="20"/>
  <c r="L20" i="20"/>
  <c r="I21" i="20"/>
  <c r="J26" i="20" l="1"/>
  <c r="K25" i="20"/>
  <c r="I22" i="20"/>
  <c r="L21" i="20"/>
  <c r="K26" i="20" l="1"/>
  <c r="L22" i="20"/>
  <c r="I25" i="20"/>
  <c r="L25" i="20" l="1"/>
  <c r="I26" i="20"/>
  <c r="L26" i="20" l="1"/>
  <c r="D7" i="20" l="1"/>
  <c r="E27" i="20"/>
  <c r="E24" i="20"/>
  <c r="E19" i="20"/>
  <c r="E14" i="20"/>
  <c r="E9" i="20"/>
  <c r="E23" i="20"/>
  <c r="E18" i="20"/>
  <c r="E13" i="20" l="1"/>
  <c r="E8" i="20"/>
  <c r="B7" i="20" l="1"/>
  <c r="C7" i="20"/>
  <c r="E6" i="20"/>
  <c r="E7" i="20" l="1"/>
  <c r="C10" i="20"/>
  <c r="C11" i="20" s="1"/>
  <c r="B10" i="20"/>
  <c r="B11" i="20" s="1"/>
  <c r="D10" i="20" l="1"/>
  <c r="D11" i="20" s="1"/>
  <c r="B12" i="20" l="1"/>
  <c r="B15" i="20" s="1"/>
  <c r="B16" i="20" s="1"/>
  <c r="E11" i="20"/>
  <c r="C12" i="20"/>
  <c r="D12" i="20" s="1"/>
  <c r="E10" i="20"/>
  <c r="C15" i="20" l="1"/>
  <c r="C16" i="20" s="1"/>
  <c r="Q16" i="20" s="1"/>
  <c r="D15" i="20"/>
  <c r="D16" i="20" s="1"/>
  <c r="R16" i="20" s="1"/>
  <c r="S16" i="20" l="1"/>
  <c r="E12" i="20"/>
  <c r="E15" i="20"/>
  <c r="E16" i="20" l="1"/>
  <c r="B17" i="20"/>
  <c r="P17" i="20" s="1"/>
  <c r="C17" i="20"/>
  <c r="D17" i="20" l="1"/>
  <c r="R17" i="20" s="1"/>
  <c r="Q17" i="20"/>
  <c r="S17" i="20" s="1"/>
  <c r="C20" i="20"/>
  <c r="B20" i="20"/>
  <c r="B21" i="20" l="1"/>
  <c r="P21" i="20" s="1"/>
  <c r="P20" i="20"/>
  <c r="C21" i="20"/>
  <c r="Q21" i="20" s="1"/>
  <c r="Q20" i="20"/>
  <c r="D20" i="20"/>
  <c r="E17" i="20"/>
  <c r="D21" i="20" l="1"/>
  <c r="R21" i="20" s="1"/>
  <c r="S21" i="20" s="1"/>
  <c r="R20" i="20"/>
  <c r="S20" i="20"/>
  <c r="E20" i="20"/>
  <c r="C22" i="20" l="1"/>
  <c r="E21" i="20"/>
  <c r="B22" i="20"/>
  <c r="P22" i="20" s="1"/>
  <c r="D22" i="20" l="1"/>
  <c r="R22" i="20" s="1"/>
  <c r="Q22" i="20"/>
  <c r="S22" i="20" s="1"/>
  <c r="B25" i="20"/>
  <c r="C25" i="20"/>
  <c r="C26" i="20" l="1"/>
  <c r="Q26" i="20" s="1"/>
  <c r="Q25" i="20"/>
  <c r="B26" i="20"/>
  <c r="P26" i="20" s="1"/>
  <c r="P25" i="20"/>
  <c r="D25" i="20"/>
  <c r="E22" i="20"/>
  <c r="D26" i="20" l="1"/>
  <c r="R26" i="20" s="1"/>
  <c r="R25" i="20"/>
  <c r="S25" i="20"/>
  <c r="S26" i="20"/>
  <c r="E25" i="20"/>
  <c r="E26" i="20" l="1"/>
</calcChain>
</file>

<file path=xl/sharedStrings.xml><?xml version="1.0" encoding="utf-8"?>
<sst xmlns="http://schemas.openxmlformats.org/spreadsheetml/2006/main" count="95" uniqueCount="29">
  <si>
    <t>Stags</t>
  </si>
  <si>
    <t>Hinds</t>
  </si>
  <si>
    <t>Calves</t>
  </si>
  <si>
    <t>Total</t>
  </si>
  <si>
    <t>Density</t>
  </si>
  <si>
    <t xml:space="preserve"> </t>
  </si>
  <si>
    <t>Est Cull elsewhere</t>
  </si>
  <si>
    <t>2023 Spring Population</t>
  </si>
  <si>
    <t>2023 Summer Population</t>
  </si>
  <si>
    <t>2023/24 Actual Cull</t>
  </si>
  <si>
    <t>2024 Mortality</t>
  </si>
  <si>
    <t>2024 Spring Population</t>
  </si>
  <si>
    <t>2024 Summer Population</t>
  </si>
  <si>
    <t>2025 Mortality</t>
  </si>
  <si>
    <t>2025 Spring Population</t>
  </si>
  <si>
    <t>2025 Summer Population</t>
  </si>
  <si>
    <t>2026 Mortality</t>
  </si>
  <si>
    <t>2026 Spring Population</t>
  </si>
  <si>
    <t>2026 Summer Population</t>
  </si>
  <si>
    <t>2027 Mortality</t>
  </si>
  <si>
    <t>2027  Spring Population</t>
  </si>
  <si>
    <t>Target Population</t>
  </si>
  <si>
    <t xml:space="preserve"> CULL MODEL 1  NORTH                       </t>
  </si>
  <si>
    <t>REDUCTION FROM 2024/25</t>
  </si>
  <si>
    <t xml:space="preserve"> CULL MODEL 2  SOUTH                       </t>
  </si>
  <si>
    <t xml:space="preserve"> CULL MODEL 3  ALL DMG                       </t>
  </si>
  <si>
    <t>2024/25 Advised Cull</t>
  </si>
  <si>
    <t>2025/26 Advised Cull</t>
  </si>
  <si>
    <t>2026/27 Advised Cull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</si>
</sst>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rial"/>
      <family val="2"/>
    </font>
    <font>
      <b/>
      <i/>
      <sz val="14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1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" fontId="3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" fontId="0" fillId="2" borderId="4" xfId="0" applyNumberForma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Alignment="1">
      <alignment horizontal="center"/>
    </xf>
    <xf numFmtId="0" fontId="2" fillId="3" borderId="6" xfId="0" applyFont="1" applyFill="1" applyBorder="1" applyAlignment="1">
      <alignment vertical="center"/>
    </xf>
    <xf numFmtId="1" fontId="0" fillId="3" borderId="4" xfId="0" applyNumberForma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1" fontId="3" fillId="4" borderId="1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0" fontId="0" fillId="4" borderId="0" xfId="0" applyFill="1"/>
    <xf numFmtId="0" fontId="2" fillId="2" borderId="6" xfId="0" applyFont="1" applyFill="1" applyBorder="1" applyAlignment="1">
      <alignment vertic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vertical="center"/>
    </xf>
    <xf numFmtId="1" fontId="3" fillId="5" borderId="1" xfId="0" applyNumberFormat="1" applyFont="1" applyFill="1" applyBorder="1" applyAlignment="1">
      <alignment horizontal="center" vertical="center"/>
    </xf>
    <xf numFmtId="1" fontId="3" fillId="5" borderId="2" xfId="0" applyNumberFormat="1" applyFont="1" applyFill="1" applyBorder="1" applyAlignment="1">
      <alignment horizontal="center" vertical="center"/>
    </xf>
    <xf numFmtId="1" fontId="0" fillId="5" borderId="4" xfId="0" applyNumberFormat="1" applyFill="1" applyBorder="1" applyAlignment="1">
      <alignment horizontal="center" vertical="center"/>
    </xf>
    <xf numFmtId="0" fontId="4" fillId="6" borderId="0" xfId="0" applyFont="1" applyFill="1"/>
    <xf numFmtId="0" fontId="4" fillId="6" borderId="0" xfId="0" applyFont="1" applyFill="1" applyAlignment="1">
      <alignment horizontal="center"/>
    </xf>
    <xf numFmtId="1" fontId="4" fillId="6" borderId="4" xfId="0" applyNumberFormat="1" applyFont="1" applyFill="1" applyBorder="1" applyAlignment="1">
      <alignment horizontal="center" vertical="center"/>
    </xf>
    <xf numFmtId="1" fontId="3" fillId="6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T27"/>
  <sheetViews>
    <sheetView tabSelected="1" topLeftCell="H1" workbookViewId="0">
      <selection activeCell="U18" sqref="U18"/>
    </sheetView>
  </sheetViews>
  <sheetFormatPr defaultRowHeight="14" x14ac:dyDescent="0.3"/>
  <cols>
    <col min="1" max="1" width="26.08203125" customWidth="1"/>
    <col min="2" max="6" width="8.6640625" customWidth="1"/>
    <col min="8" max="8" width="26.08203125" customWidth="1"/>
    <col min="15" max="15" width="26.08203125" customWidth="1"/>
  </cols>
  <sheetData>
    <row r="1" spans="1:20" x14ac:dyDescent="0.3">
      <c r="F1" t="s">
        <v>5</v>
      </c>
    </row>
    <row r="2" spans="1:20" ht="17.5" x14ac:dyDescent="0.35">
      <c r="A2" s="27" t="s">
        <v>22</v>
      </c>
      <c r="B2" s="28"/>
      <c r="C2" s="28"/>
      <c r="D2" s="28"/>
      <c r="E2" s="3"/>
      <c r="F2" t="s">
        <v>5</v>
      </c>
      <c r="H2" s="27" t="s">
        <v>24</v>
      </c>
      <c r="I2" s="28"/>
      <c r="J2" s="28"/>
      <c r="K2" s="28"/>
      <c r="L2" s="3"/>
      <c r="M2" t="s">
        <v>5</v>
      </c>
      <c r="O2" s="27" t="s">
        <v>25</v>
      </c>
      <c r="P2" s="28"/>
      <c r="Q2" s="28"/>
      <c r="R2" s="28"/>
      <c r="S2" s="3"/>
      <c r="T2" t="s">
        <v>5</v>
      </c>
    </row>
    <row r="3" spans="1:20" ht="17.5" x14ac:dyDescent="0.35">
      <c r="A3" s="2" t="s">
        <v>5</v>
      </c>
      <c r="B3" s="3"/>
      <c r="C3" s="3"/>
      <c r="D3" s="3"/>
      <c r="E3" s="3"/>
      <c r="H3" s="2" t="s">
        <v>5</v>
      </c>
      <c r="I3" s="3"/>
      <c r="J3" s="3"/>
      <c r="K3" s="3"/>
      <c r="L3" s="3"/>
      <c r="O3" s="2" t="s">
        <v>5</v>
      </c>
      <c r="P3" s="3"/>
      <c r="Q3" s="3"/>
      <c r="R3" s="3"/>
      <c r="S3" s="3"/>
    </row>
    <row r="4" spans="1:20" ht="14.5" x14ac:dyDescent="0.35">
      <c r="A4" s="29" t="s">
        <v>23</v>
      </c>
      <c r="B4" s="30"/>
      <c r="C4" s="30"/>
      <c r="D4" s="30"/>
      <c r="E4" s="3"/>
      <c r="H4" s="29" t="s">
        <v>23</v>
      </c>
      <c r="I4" s="30"/>
      <c r="J4" s="30"/>
      <c r="K4" s="30"/>
      <c r="L4" s="3"/>
      <c r="O4" s="29" t="s">
        <v>23</v>
      </c>
      <c r="P4" s="30"/>
      <c r="Q4" s="30"/>
      <c r="R4" s="30"/>
      <c r="S4" s="3"/>
    </row>
    <row r="5" spans="1:20" ht="17.5" x14ac:dyDescent="0.35">
      <c r="A5" s="2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H5" s="2"/>
      <c r="I5" s="5" t="s">
        <v>0</v>
      </c>
      <c r="J5" s="5" t="s">
        <v>1</v>
      </c>
      <c r="K5" s="5" t="s">
        <v>2</v>
      </c>
      <c r="L5" s="5" t="s">
        <v>3</v>
      </c>
      <c r="M5" s="5" t="s">
        <v>4</v>
      </c>
      <c r="O5" s="2"/>
      <c r="P5" s="5" t="s">
        <v>0</v>
      </c>
      <c r="Q5" s="5" t="s">
        <v>1</v>
      </c>
      <c r="R5" s="5" t="s">
        <v>2</v>
      </c>
      <c r="S5" s="5" t="s">
        <v>3</v>
      </c>
      <c r="T5" s="5" t="s">
        <v>4</v>
      </c>
    </row>
    <row r="6" spans="1:20" ht="14.5" x14ac:dyDescent="0.35">
      <c r="A6" s="17" t="s">
        <v>7</v>
      </c>
      <c r="B6" s="18">
        <v>555</v>
      </c>
      <c r="C6" s="18">
        <v>1275</v>
      </c>
      <c r="D6" s="18">
        <v>344</v>
      </c>
      <c r="E6" s="6">
        <f t="shared" ref="E6:E17" si="0">SUM(B6:D6)</f>
        <v>2174</v>
      </c>
      <c r="F6" s="9">
        <f>(E6/141.25)</f>
        <v>15.391150442477876</v>
      </c>
      <c r="H6" s="17" t="s">
        <v>7</v>
      </c>
      <c r="I6" s="18">
        <v>807</v>
      </c>
      <c r="J6" s="18">
        <v>1496</v>
      </c>
      <c r="K6" s="18">
        <v>514</v>
      </c>
      <c r="L6" s="6">
        <f t="shared" ref="L6:L17" si="1">SUM(I6:K6)</f>
        <v>2817</v>
      </c>
      <c r="M6" s="9">
        <f>(L6/278.52)</f>
        <v>10.114174924601466</v>
      </c>
      <c r="O6" s="17" t="s">
        <v>7</v>
      </c>
      <c r="P6" s="18">
        <f>(B6+I6)</f>
        <v>1362</v>
      </c>
      <c r="Q6" s="18">
        <f t="shared" ref="Q6:R6" si="2">(C6+J6)</f>
        <v>2771</v>
      </c>
      <c r="R6" s="18">
        <f t="shared" si="2"/>
        <v>858</v>
      </c>
      <c r="S6" s="6">
        <f t="shared" ref="S6:S17" si="3">SUM(P6:R6)</f>
        <v>4991</v>
      </c>
      <c r="T6" s="9">
        <f>(S6/419.77)</f>
        <v>11.88984443862115</v>
      </c>
    </row>
    <row r="7" spans="1:20" ht="14.5" x14ac:dyDescent="0.35">
      <c r="A7" s="12" t="s">
        <v>8</v>
      </c>
      <c r="B7" s="15">
        <f>B6+(0.5*D6)</f>
        <v>727</v>
      </c>
      <c r="C7" s="15">
        <f>C6+(0.5*D6)</f>
        <v>1447</v>
      </c>
      <c r="D7" s="4">
        <f>C7*0.35</f>
        <v>506.45</v>
      </c>
      <c r="E7" s="14">
        <f t="shared" si="0"/>
        <v>2680.45</v>
      </c>
      <c r="F7" s="9">
        <f>(E7/141.25)</f>
        <v>18.976637168141593</v>
      </c>
      <c r="H7" s="12" t="s">
        <v>8</v>
      </c>
      <c r="I7" s="15">
        <f>I6+(0.5*K6)</f>
        <v>1064</v>
      </c>
      <c r="J7" s="15">
        <f>J6+(0.5*K6)</f>
        <v>1753</v>
      </c>
      <c r="K7" s="4">
        <f>J7*0.35</f>
        <v>613.54999999999995</v>
      </c>
      <c r="L7" s="14">
        <f t="shared" si="1"/>
        <v>3430.55</v>
      </c>
      <c r="M7" s="9">
        <f>(L7/278.52)</f>
        <v>12.317068792187277</v>
      </c>
      <c r="O7" s="12" t="s">
        <v>8</v>
      </c>
      <c r="P7" s="1">
        <f t="shared" ref="P7:P27" si="4">(B7+I7)</f>
        <v>1791</v>
      </c>
      <c r="Q7" s="1">
        <f t="shared" ref="Q7:Q27" si="5">(C7+J7)</f>
        <v>3200</v>
      </c>
      <c r="R7" s="1">
        <f t="shared" ref="R7:R27" si="6">(D7+K7)</f>
        <v>1120</v>
      </c>
      <c r="S7" s="14">
        <f t="shared" si="3"/>
        <v>6111</v>
      </c>
      <c r="T7" s="9">
        <f>(S7/419.77)</f>
        <v>14.557972222883961</v>
      </c>
    </row>
    <row r="8" spans="1:20" x14ac:dyDescent="0.3">
      <c r="A8" s="10" t="s">
        <v>9</v>
      </c>
      <c r="B8" s="7">
        <v>175</v>
      </c>
      <c r="C8" s="7">
        <v>360</v>
      </c>
      <c r="D8" s="8">
        <v>130</v>
      </c>
      <c r="E8" s="11">
        <f t="shared" si="0"/>
        <v>665</v>
      </c>
      <c r="F8" s="16"/>
      <c r="H8" s="10" t="s">
        <v>9</v>
      </c>
      <c r="I8" s="7">
        <v>275</v>
      </c>
      <c r="J8" s="7">
        <v>450</v>
      </c>
      <c r="K8" s="8">
        <v>180</v>
      </c>
      <c r="L8" s="11">
        <f t="shared" si="1"/>
        <v>905</v>
      </c>
      <c r="M8" s="16"/>
      <c r="O8" s="10" t="s">
        <v>9</v>
      </c>
      <c r="P8" s="7">
        <f t="shared" si="4"/>
        <v>450</v>
      </c>
      <c r="Q8" s="7">
        <f t="shared" si="5"/>
        <v>810</v>
      </c>
      <c r="R8" s="7">
        <f t="shared" si="6"/>
        <v>310</v>
      </c>
      <c r="S8" s="11">
        <f t="shared" si="3"/>
        <v>1570</v>
      </c>
      <c r="T8" s="16"/>
    </row>
    <row r="9" spans="1:20" x14ac:dyDescent="0.3">
      <c r="A9" s="19" t="s">
        <v>6</v>
      </c>
      <c r="B9" s="20">
        <v>0</v>
      </c>
      <c r="C9" s="20">
        <v>0</v>
      </c>
      <c r="D9" s="21">
        <v>0</v>
      </c>
      <c r="E9" s="22">
        <f t="shared" si="0"/>
        <v>0</v>
      </c>
      <c r="F9" s="16"/>
      <c r="H9" s="19" t="s">
        <v>6</v>
      </c>
      <c r="I9" s="20">
        <v>0</v>
      </c>
      <c r="J9" s="20">
        <v>0</v>
      </c>
      <c r="K9" s="21">
        <v>0</v>
      </c>
      <c r="L9" s="22">
        <f t="shared" si="1"/>
        <v>0</v>
      </c>
      <c r="M9" s="16"/>
      <c r="O9" s="19" t="s">
        <v>6</v>
      </c>
      <c r="P9" s="20">
        <f t="shared" si="4"/>
        <v>0</v>
      </c>
      <c r="Q9" s="20">
        <f t="shared" si="5"/>
        <v>0</v>
      </c>
      <c r="R9" s="20">
        <f t="shared" si="6"/>
        <v>0</v>
      </c>
      <c r="S9" s="22">
        <f t="shared" si="3"/>
        <v>0</v>
      </c>
      <c r="T9" s="16"/>
    </row>
    <row r="10" spans="1:20" x14ac:dyDescent="0.3">
      <c r="A10" s="12" t="s">
        <v>10</v>
      </c>
      <c r="B10" s="13">
        <f>B7*0.02</f>
        <v>14.540000000000001</v>
      </c>
      <c r="C10" s="13">
        <f>C7*0.02</f>
        <v>28.94</v>
      </c>
      <c r="D10" s="1">
        <f>D7*0.06</f>
        <v>30.386999999999997</v>
      </c>
      <c r="E10" s="14">
        <f t="shared" si="0"/>
        <v>73.867000000000004</v>
      </c>
      <c r="F10" s="16"/>
      <c r="H10" s="12" t="s">
        <v>10</v>
      </c>
      <c r="I10" s="13">
        <f>I7*0.02</f>
        <v>21.28</v>
      </c>
      <c r="J10" s="13">
        <f>J7*0.02</f>
        <v>35.06</v>
      </c>
      <c r="K10" s="1">
        <f>K7*0.06</f>
        <v>36.812999999999995</v>
      </c>
      <c r="L10" s="14">
        <f t="shared" si="1"/>
        <v>93.152999999999992</v>
      </c>
      <c r="M10" s="16"/>
      <c r="O10" s="12" t="s">
        <v>10</v>
      </c>
      <c r="P10" s="1">
        <f t="shared" si="4"/>
        <v>35.82</v>
      </c>
      <c r="Q10" s="1">
        <f t="shared" si="5"/>
        <v>64</v>
      </c>
      <c r="R10" s="1">
        <f t="shared" si="6"/>
        <v>67.199999999999989</v>
      </c>
      <c r="S10" s="14">
        <f t="shared" si="3"/>
        <v>167.01999999999998</v>
      </c>
      <c r="T10" s="16"/>
    </row>
    <row r="11" spans="1:20" ht="14.5" x14ac:dyDescent="0.35">
      <c r="A11" s="17" t="s">
        <v>11</v>
      </c>
      <c r="B11" s="18">
        <f>B7-(B8+B9+B10)</f>
        <v>537.46</v>
      </c>
      <c r="C11" s="18">
        <f t="shared" ref="C11" si="7">C7-(C8+C9+C10)</f>
        <v>1058.06</v>
      </c>
      <c r="D11" s="18">
        <f t="shared" ref="D11" si="8">D7-(D8+D9+D10)</f>
        <v>346.06299999999999</v>
      </c>
      <c r="E11" s="6">
        <f t="shared" si="0"/>
        <v>1941.5830000000001</v>
      </c>
      <c r="F11" s="9">
        <f t="shared" ref="F11:F12" si="9">(E11/141.25)</f>
        <v>13.745720353982302</v>
      </c>
      <c r="H11" s="17" t="s">
        <v>11</v>
      </c>
      <c r="I11" s="18">
        <f>I7-(I8+I9+I10)</f>
        <v>767.72</v>
      </c>
      <c r="J11" s="18">
        <f t="shared" ref="J11:K11" si="10">J7-(J8+J9+J10)</f>
        <v>1267.94</v>
      </c>
      <c r="K11" s="18">
        <f t="shared" si="10"/>
        <v>396.73699999999997</v>
      </c>
      <c r="L11" s="6">
        <f t="shared" si="1"/>
        <v>2432.3969999999999</v>
      </c>
      <c r="M11" s="9">
        <f t="shared" ref="M11:M12" si="11">(L11/278.52)</f>
        <v>8.7332938388625596</v>
      </c>
      <c r="O11" s="17" t="s">
        <v>11</v>
      </c>
      <c r="P11" s="18">
        <f t="shared" si="4"/>
        <v>1305.18</v>
      </c>
      <c r="Q11" s="18">
        <f t="shared" si="5"/>
        <v>2326</v>
      </c>
      <c r="R11" s="18">
        <f t="shared" si="6"/>
        <v>742.8</v>
      </c>
      <c r="S11" s="6">
        <f t="shared" si="3"/>
        <v>4373.9800000000005</v>
      </c>
      <c r="T11" s="9">
        <f t="shared" ref="T11:T12" si="12">(S11/419.77)</f>
        <v>10.419944255187366</v>
      </c>
    </row>
    <row r="12" spans="1:20" ht="14.5" x14ac:dyDescent="0.35">
      <c r="A12" s="12" t="s">
        <v>12</v>
      </c>
      <c r="B12" s="15">
        <f>B11+(0.5*D11)</f>
        <v>710.49150000000009</v>
      </c>
      <c r="C12" s="15">
        <f>C11+(0.5*D11)</f>
        <v>1231.0915</v>
      </c>
      <c r="D12" s="4">
        <f>C12*0.35</f>
        <v>430.882025</v>
      </c>
      <c r="E12" s="14">
        <f t="shared" si="0"/>
        <v>2372.465025</v>
      </c>
      <c r="F12" s="9">
        <f t="shared" si="9"/>
        <v>16.796212566371683</v>
      </c>
      <c r="H12" s="12" t="s">
        <v>12</v>
      </c>
      <c r="I12" s="15">
        <f>I11+(0.5*K11)</f>
        <v>966.08850000000007</v>
      </c>
      <c r="J12" s="15">
        <f>J11+(0.5*K11)</f>
        <v>1466.3085000000001</v>
      </c>
      <c r="K12" s="4">
        <f>J12*0.35</f>
        <v>513.20797500000003</v>
      </c>
      <c r="L12" s="14">
        <f t="shared" si="1"/>
        <v>2945.6049750000002</v>
      </c>
      <c r="M12" s="9">
        <f t="shared" si="11"/>
        <v>10.575919054286947</v>
      </c>
      <c r="O12" s="12" t="s">
        <v>12</v>
      </c>
      <c r="P12" s="1">
        <f t="shared" si="4"/>
        <v>1676.5800000000002</v>
      </c>
      <c r="Q12" s="1">
        <f t="shared" si="5"/>
        <v>2697.4</v>
      </c>
      <c r="R12" s="1">
        <f t="shared" si="6"/>
        <v>944.09</v>
      </c>
      <c r="S12" s="14">
        <f t="shared" si="3"/>
        <v>5318.0700000000006</v>
      </c>
      <c r="T12" s="9">
        <f t="shared" si="12"/>
        <v>12.669009219334399</v>
      </c>
    </row>
    <row r="13" spans="1:20" x14ac:dyDescent="0.3">
      <c r="A13" s="10" t="s">
        <v>26</v>
      </c>
      <c r="B13" s="7">
        <v>175</v>
      </c>
      <c r="C13" s="7">
        <v>350</v>
      </c>
      <c r="D13" s="8">
        <v>130</v>
      </c>
      <c r="E13" s="11">
        <f t="shared" si="0"/>
        <v>655</v>
      </c>
      <c r="F13" s="16"/>
      <c r="H13" s="10" t="s">
        <v>26</v>
      </c>
      <c r="I13" s="7">
        <v>275</v>
      </c>
      <c r="J13" s="7">
        <v>450</v>
      </c>
      <c r="K13" s="8">
        <v>180</v>
      </c>
      <c r="L13" s="11">
        <f t="shared" si="1"/>
        <v>905</v>
      </c>
      <c r="M13" s="16"/>
      <c r="O13" s="10" t="s">
        <v>26</v>
      </c>
      <c r="P13" s="7">
        <f t="shared" si="4"/>
        <v>450</v>
      </c>
      <c r="Q13" s="7">
        <f t="shared" si="5"/>
        <v>800</v>
      </c>
      <c r="R13" s="7">
        <f t="shared" si="6"/>
        <v>310</v>
      </c>
      <c r="S13" s="11">
        <f t="shared" si="3"/>
        <v>1560</v>
      </c>
      <c r="T13" s="16"/>
    </row>
    <row r="14" spans="1:20" x14ac:dyDescent="0.3">
      <c r="A14" s="19" t="s">
        <v>6</v>
      </c>
      <c r="B14" s="20">
        <v>0</v>
      </c>
      <c r="C14" s="20">
        <v>0</v>
      </c>
      <c r="D14" s="21">
        <v>0</v>
      </c>
      <c r="E14" s="22">
        <f t="shared" si="0"/>
        <v>0</v>
      </c>
      <c r="F14" s="16"/>
      <c r="H14" s="19" t="s">
        <v>6</v>
      </c>
      <c r="I14" s="20">
        <v>0</v>
      </c>
      <c r="J14" s="20">
        <v>0</v>
      </c>
      <c r="K14" s="21">
        <v>0</v>
      </c>
      <c r="L14" s="22">
        <f t="shared" si="1"/>
        <v>0</v>
      </c>
      <c r="M14" s="16"/>
      <c r="O14" s="19" t="s">
        <v>6</v>
      </c>
      <c r="P14" s="20">
        <f t="shared" si="4"/>
        <v>0</v>
      </c>
      <c r="Q14" s="20">
        <f t="shared" si="5"/>
        <v>0</v>
      </c>
      <c r="R14" s="20">
        <f t="shared" si="6"/>
        <v>0</v>
      </c>
      <c r="S14" s="22">
        <f t="shared" si="3"/>
        <v>0</v>
      </c>
      <c r="T14" s="16"/>
    </row>
    <row r="15" spans="1:20" x14ac:dyDescent="0.3">
      <c r="A15" s="12" t="s">
        <v>13</v>
      </c>
      <c r="B15" s="13">
        <f>B12*0.02</f>
        <v>14.209830000000002</v>
      </c>
      <c r="C15" s="13">
        <f>C12*0.02</f>
        <v>24.621829999999999</v>
      </c>
      <c r="D15" s="1">
        <f>D12*0.06</f>
        <v>25.852921499999997</v>
      </c>
      <c r="E15" s="14">
        <f t="shared" si="0"/>
        <v>64.684581499999993</v>
      </c>
      <c r="F15" s="16"/>
      <c r="H15" s="12" t="s">
        <v>13</v>
      </c>
      <c r="I15" s="13">
        <f>I12*0.02</f>
        <v>19.321770000000001</v>
      </c>
      <c r="J15" s="13">
        <f>J12*0.02</f>
        <v>29.326170000000001</v>
      </c>
      <c r="K15" s="1">
        <f>K12*0.06</f>
        <v>30.792478500000001</v>
      </c>
      <c r="L15" s="14">
        <f t="shared" si="1"/>
        <v>79.440418500000007</v>
      </c>
      <c r="M15" s="16"/>
      <c r="O15" s="12" t="s">
        <v>13</v>
      </c>
      <c r="P15" s="1">
        <f t="shared" si="4"/>
        <v>33.531600000000005</v>
      </c>
      <c r="Q15" s="1">
        <f t="shared" si="5"/>
        <v>53.948</v>
      </c>
      <c r="R15" s="1">
        <f t="shared" si="6"/>
        <v>56.645399999999995</v>
      </c>
      <c r="S15" s="14">
        <f t="shared" si="3"/>
        <v>144.125</v>
      </c>
      <c r="T15" s="16"/>
    </row>
    <row r="16" spans="1:20" ht="14.5" x14ac:dyDescent="0.35">
      <c r="A16" s="17" t="s">
        <v>14</v>
      </c>
      <c r="B16" s="18">
        <f>B12-(B13+B14+B15)</f>
        <v>521.28167000000008</v>
      </c>
      <c r="C16" s="18">
        <f t="shared" ref="C16" si="13">C12-(C13+C14+C15)</f>
        <v>856.46966999999995</v>
      </c>
      <c r="D16" s="18">
        <f t="shared" ref="D16" si="14">D12-(D13+D14+D15)</f>
        <v>275.02910350000002</v>
      </c>
      <c r="E16" s="6">
        <f t="shared" si="0"/>
        <v>1652.7804435</v>
      </c>
      <c r="F16" s="9">
        <f t="shared" ref="F16:F17" si="15">(E16/141.25)</f>
        <v>11.701100484955752</v>
      </c>
      <c r="H16" s="17" t="s">
        <v>14</v>
      </c>
      <c r="I16" s="18">
        <f>I12-(I13+I14+I15)</f>
        <v>671.76673000000005</v>
      </c>
      <c r="J16" s="18">
        <f t="shared" ref="J16:K16" si="16">J12-(J13+J14+J15)</f>
        <v>986.98233000000005</v>
      </c>
      <c r="K16" s="18">
        <f t="shared" si="16"/>
        <v>302.41549650000002</v>
      </c>
      <c r="L16" s="6">
        <f t="shared" si="1"/>
        <v>1961.1645565000001</v>
      </c>
      <c r="M16" s="9">
        <f t="shared" ref="M16:M17" si="17">(L16/278.52)</f>
        <v>7.0413778418066935</v>
      </c>
      <c r="O16" s="17" t="s">
        <v>14</v>
      </c>
      <c r="P16" s="18">
        <f t="shared" si="4"/>
        <v>1193.0484000000001</v>
      </c>
      <c r="Q16" s="18">
        <f t="shared" si="5"/>
        <v>1843.452</v>
      </c>
      <c r="R16" s="18">
        <f t="shared" si="6"/>
        <v>577.44460000000004</v>
      </c>
      <c r="S16" s="6">
        <f t="shared" si="3"/>
        <v>3613.9449999999997</v>
      </c>
      <c r="T16" s="9">
        <f t="shared" ref="T16:T17" si="18">(S16/419.77)</f>
        <v>8.609345594015771</v>
      </c>
    </row>
    <row r="17" spans="1:20" ht="14.5" x14ac:dyDescent="0.35">
      <c r="A17" s="12" t="s">
        <v>15</v>
      </c>
      <c r="B17" s="15">
        <f>B16+(0.5*D16)</f>
        <v>658.79622175000009</v>
      </c>
      <c r="C17" s="15">
        <f>C16+(0.5*D16)</f>
        <v>993.98422174999996</v>
      </c>
      <c r="D17" s="4">
        <f>C17*0.35</f>
        <v>347.89447761249994</v>
      </c>
      <c r="E17" s="14">
        <f t="shared" si="0"/>
        <v>2000.6749211125</v>
      </c>
      <c r="F17" s="9">
        <f t="shared" si="15"/>
        <v>14.164070237964602</v>
      </c>
      <c r="H17" s="12" t="s">
        <v>15</v>
      </c>
      <c r="I17" s="15">
        <f>I16+(0.5*K16)</f>
        <v>822.97447825000006</v>
      </c>
      <c r="J17" s="15">
        <f>J16+(0.5*K16)</f>
        <v>1138.1900782500002</v>
      </c>
      <c r="K17" s="4">
        <f>J17*0.35</f>
        <v>398.36652738750001</v>
      </c>
      <c r="L17" s="14">
        <f t="shared" si="1"/>
        <v>2359.5310838875002</v>
      </c>
      <c r="M17" s="9">
        <f t="shared" si="17"/>
        <v>8.4716755848323295</v>
      </c>
      <c r="O17" s="12" t="s">
        <v>15</v>
      </c>
      <c r="P17" s="1">
        <f t="shared" si="4"/>
        <v>1481.7707</v>
      </c>
      <c r="Q17" s="1">
        <f t="shared" si="5"/>
        <v>2132.1743000000001</v>
      </c>
      <c r="R17" s="1">
        <f t="shared" si="6"/>
        <v>746.26100499999995</v>
      </c>
      <c r="S17" s="14">
        <f t="shared" si="3"/>
        <v>4360.206005</v>
      </c>
      <c r="T17" s="9">
        <f t="shared" si="18"/>
        <v>10.387131059866118</v>
      </c>
    </row>
    <row r="18" spans="1:20" x14ac:dyDescent="0.3">
      <c r="A18" s="10" t="s">
        <v>27</v>
      </c>
      <c r="B18" s="7">
        <v>175</v>
      </c>
      <c r="C18" s="7">
        <v>340</v>
      </c>
      <c r="D18" s="8">
        <v>120</v>
      </c>
      <c r="E18" s="11">
        <f t="shared" ref="E18:E27" si="19">SUM(B18:D18)</f>
        <v>635</v>
      </c>
      <c r="F18" s="16"/>
      <c r="H18" s="10" t="s">
        <v>27</v>
      </c>
      <c r="I18" s="7">
        <v>275</v>
      </c>
      <c r="J18" s="7">
        <v>430</v>
      </c>
      <c r="K18" s="8">
        <v>160</v>
      </c>
      <c r="L18" s="11">
        <f t="shared" ref="L18:L27" si="20">SUM(I18:K18)</f>
        <v>865</v>
      </c>
      <c r="M18" s="16"/>
      <c r="O18" s="10" t="s">
        <v>27</v>
      </c>
      <c r="P18" s="7">
        <f t="shared" si="4"/>
        <v>450</v>
      </c>
      <c r="Q18" s="7">
        <f t="shared" si="5"/>
        <v>770</v>
      </c>
      <c r="R18" s="7">
        <f t="shared" si="6"/>
        <v>280</v>
      </c>
      <c r="S18" s="11">
        <f t="shared" ref="S18:S27" si="21">SUM(P18:R18)</f>
        <v>1500</v>
      </c>
      <c r="T18" s="16"/>
    </row>
    <row r="19" spans="1:20" x14ac:dyDescent="0.3">
      <c r="A19" s="19" t="s">
        <v>6</v>
      </c>
      <c r="B19" s="20">
        <v>0</v>
      </c>
      <c r="C19" s="20">
        <v>0</v>
      </c>
      <c r="D19" s="21">
        <v>0</v>
      </c>
      <c r="E19" s="22">
        <f t="shared" si="19"/>
        <v>0</v>
      </c>
      <c r="F19" s="16"/>
      <c r="H19" s="19" t="s">
        <v>6</v>
      </c>
      <c r="I19" s="20">
        <v>0</v>
      </c>
      <c r="J19" s="20">
        <v>0</v>
      </c>
      <c r="K19" s="21">
        <v>0</v>
      </c>
      <c r="L19" s="22">
        <f t="shared" si="20"/>
        <v>0</v>
      </c>
      <c r="M19" s="16"/>
      <c r="O19" s="19" t="s">
        <v>6</v>
      </c>
      <c r="P19" s="20">
        <f t="shared" si="4"/>
        <v>0</v>
      </c>
      <c r="Q19" s="20">
        <f t="shared" si="5"/>
        <v>0</v>
      </c>
      <c r="R19" s="20">
        <f t="shared" si="6"/>
        <v>0</v>
      </c>
      <c r="S19" s="22">
        <f t="shared" si="21"/>
        <v>0</v>
      </c>
      <c r="T19" s="16"/>
    </row>
    <row r="20" spans="1:20" x14ac:dyDescent="0.3">
      <c r="A20" s="12" t="s">
        <v>16</v>
      </c>
      <c r="B20" s="13">
        <f>B17*0.02</f>
        <v>13.175924435000002</v>
      </c>
      <c r="C20" s="13">
        <f>C17*0.02</f>
        <v>19.879684434999998</v>
      </c>
      <c r="D20" s="1">
        <f>D17*0.06</f>
        <v>20.873668656749995</v>
      </c>
      <c r="E20" s="14">
        <f t="shared" si="19"/>
        <v>53.929277526749999</v>
      </c>
      <c r="F20" s="16"/>
      <c r="H20" s="12" t="s">
        <v>16</v>
      </c>
      <c r="I20" s="13">
        <f>I17*0.02</f>
        <v>16.459489565000002</v>
      </c>
      <c r="J20" s="13">
        <f>J17*0.02</f>
        <v>22.763801565000005</v>
      </c>
      <c r="K20" s="1">
        <f>K17*0.06</f>
        <v>23.90199164325</v>
      </c>
      <c r="L20" s="14">
        <f t="shared" si="20"/>
        <v>63.125282773250007</v>
      </c>
      <c r="M20" s="16"/>
      <c r="O20" s="12" t="s">
        <v>16</v>
      </c>
      <c r="P20" s="1">
        <f t="shared" si="4"/>
        <v>29.635414000000004</v>
      </c>
      <c r="Q20" s="1">
        <f t="shared" si="5"/>
        <v>42.643486000000003</v>
      </c>
      <c r="R20" s="1">
        <f t="shared" si="6"/>
        <v>44.775660299999998</v>
      </c>
      <c r="S20" s="14">
        <f t="shared" si="21"/>
        <v>117.05456030000001</v>
      </c>
      <c r="T20" s="16"/>
    </row>
    <row r="21" spans="1:20" ht="14.5" x14ac:dyDescent="0.35">
      <c r="A21" s="17" t="s">
        <v>17</v>
      </c>
      <c r="B21" s="18">
        <f>B17-(B18+B19+B20)</f>
        <v>470.62029731500007</v>
      </c>
      <c r="C21" s="18">
        <f t="shared" ref="C21" si="22">C17-(C18+C19+C20)</f>
        <v>634.10453731500002</v>
      </c>
      <c r="D21" s="18">
        <f t="shared" ref="D21" si="23">D17-(D18+D19+D20)</f>
        <v>207.02080895574994</v>
      </c>
      <c r="E21" s="6">
        <f t="shared" si="19"/>
        <v>1311.74564358575</v>
      </c>
      <c r="F21" s="9">
        <f t="shared" ref="F21:F22" si="24">(E21/141.25)</f>
        <v>9.2866948218460177</v>
      </c>
      <c r="H21" s="17" t="s">
        <v>17</v>
      </c>
      <c r="I21" s="18">
        <f>I17-(I18+I19+I20)</f>
        <v>531.51498868500005</v>
      </c>
      <c r="J21" s="18">
        <f t="shared" ref="J21:K21" si="25">J17-(J18+J19+J20)</f>
        <v>685.42627668500018</v>
      </c>
      <c r="K21" s="18">
        <f t="shared" si="25"/>
        <v>214.46453574425001</v>
      </c>
      <c r="L21" s="6">
        <f t="shared" si="20"/>
        <v>1431.4058011142502</v>
      </c>
      <c r="M21" s="9">
        <f t="shared" ref="M21:M22" si="26">(L21/278.52)</f>
        <v>5.1393285979974515</v>
      </c>
      <c r="O21" s="17" t="s">
        <v>17</v>
      </c>
      <c r="P21" s="18">
        <f t="shared" si="4"/>
        <v>1002.1352860000002</v>
      </c>
      <c r="Q21" s="18">
        <f t="shared" si="5"/>
        <v>1319.5308140000002</v>
      </c>
      <c r="R21" s="18">
        <f t="shared" si="6"/>
        <v>421.48534469999993</v>
      </c>
      <c r="S21" s="6">
        <f t="shared" si="21"/>
        <v>2743.1514447000004</v>
      </c>
      <c r="T21" s="9">
        <f t="shared" ref="T21:T22" si="27">(S21/419.77)</f>
        <v>6.5348915946828035</v>
      </c>
    </row>
    <row r="22" spans="1:20" ht="14.5" x14ac:dyDescent="0.35">
      <c r="A22" s="12" t="s">
        <v>18</v>
      </c>
      <c r="B22" s="15">
        <f>B21+(0.5*D21)</f>
        <v>574.13070179287502</v>
      </c>
      <c r="C22" s="15">
        <f>C21+(0.5*D21)</f>
        <v>737.61494179287502</v>
      </c>
      <c r="D22" s="4">
        <f>C22*0.35</f>
        <v>258.16522962750622</v>
      </c>
      <c r="E22" s="14">
        <f t="shared" si="19"/>
        <v>1569.9108732132563</v>
      </c>
      <c r="F22" s="9">
        <f t="shared" si="24"/>
        <v>11.114413261686771</v>
      </c>
      <c r="H22" s="12" t="s">
        <v>18</v>
      </c>
      <c r="I22" s="15">
        <f>I21+(0.5*K21)</f>
        <v>638.74725655712507</v>
      </c>
      <c r="J22" s="15">
        <f>J21+(0.5*K21)</f>
        <v>792.6585445571252</v>
      </c>
      <c r="K22" s="4">
        <f>J22*0.35</f>
        <v>277.43049059499378</v>
      </c>
      <c r="L22" s="14">
        <f t="shared" si="20"/>
        <v>1708.8362917092441</v>
      </c>
      <c r="M22" s="9">
        <f t="shared" si="26"/>
        <v>6.1354168164198049</v>
      </c>
      <c r="O22" s="12" t="s">
        <v>18</v>
      </c>
      <c r="P22" s="1">
        <f t="shared" si="4"/>
        <v>1212.87795835</v>
      </c>
      <c r="Q22" s="1">
        <f t="shared" si="5"/>
        <v>1530.2734863500002</v>
      </c>
      <c r="R22" s="1">
        <f t="shared" si="6"/>
        <v>535.59572022249995</v>
      </c>
      <c r="S22" s="14">
        <f t="shared" si="21"/>
        <v>3278.7471649224999</v>
      </c>
      <c r="T22" s="9">
        <f t="shared" si="27"/>
        <v>7.8108182216987876</v>
      </c>
    </row>
    <row r="23" spans="1:20" x14ac:dyDescent="0.3">
      <c r="A23" s="10" t="s">
        <v>28</v>
      </c>
      <c r="B23" s="7">
        <v>175</v>
      </c>
      <c r="C23" s="7">
        <v>330</v>
      </c>
      <c r="D23" s="8">
        <v>110</v>
      </c>
      <c r="E23" s="11">
        <f t="shared" si="19"/>
        <v>615</v>
      </c>
      <c r="F23" s="16"/>
      <c r="H23" s="10" t="s">
        <v>28</v>
      </c>
      <c r="I23" s="7">
        <v>275</v>
      </c>
      <c r="J23" s="7">
        <v>390</v>
      </c>
      <c r="K23" s="8">
        <v>150</v>
      </c>
      <c r="L23" s="11">
        <f t="shared" si="20"/>
        <v>815</v>
      </c>
      <c r="M23" s="16"/>
      <c r="O23" s="10" t="s">
        <v>28</v>
      </c>
      <c r="P23" s="7">
        <f t="shared" si="4"/>
        <v>450</v>
      </c>
      <c r="Q23" s="7">
        <f t="shared" si="5"/>
        <v>720</v>
      </c>
      <c r="R23" s="7">
        <f t="shared" si="6"/>
        <v>260</v>
      </c>
      <c r="S23" s="11">
        <f t="shared" si="21"/>
        <v>1430</v>
      </c>
      <c r="T23" s="16"/>
    </row>
    <row r="24" spans="1:20" x14ac:dyDescent="0.3">
      <c r="A24" s="19" t="s">
        <v>6</v>
      </c>
      <c r="B24" s="20">
        <v>0</v>
      </c>
      <c r="C24" s="20">
        <v>0</v>
      </c>
      <c r="D24" s="21">
        <v>0</v>
      </c>
      <c r="E24" s="22">
        <f t="shared" si="19"/>
        <v>0</v>
      </c>
      <c r="F24" s="16"/>
      <c r="H24" s="19" t="s">
        <v>6</v>
      </c>
      <c r="I24" s="20">
        <v>0</v>
      </c>
      <c r="J24" s="20">
        <v>0</v>
      </c>
      <c r="K24" s="21">
        <v>0</v>
      </c>
      <c r="L24" s="22">
        <f t="shared" si="20"/>
        <v>0</v>
      </c>
      <c r="M24" s="16"/>
      <c r="O24" s="19" t="s">
        <v>6</v>
      </c>
      <c r="P24" s="20">
        <f t="shared" si="4"/>
        <v>0</v>
      </c>
      <c r="Q24" s="20">
        <f t="shared" si="5"/>
        <v>0</v>
      </c>
      <c r="R24" s="20">
        <f t="shared" si="6"/>
        <v>0</v>
      </c>
      <c r="S24" s="22">
        <f t="shared" si="21"/>
        <v>0</v>
      </c>
      <c r="T24" s="16"/>
    </row>
    <row r="25" spans="1:20" x14ac:dyDescent="0.3">
      <c r="A25" s="12" t="s">
        <v>19</v>
      </c>
      <c r="B25" s="13">
        <f>B22*0.02</f>
        <v>11.4826140358575</v>
      </c>
      <c r="C25" s="13">
        <f>C22*0.02</f>
        <v>14.7522988358575</v>
      </c>
      <c r="D25" s="1">
        <f>D22*0.06</f>
        <v>15.489913777650372</v>
      </c>
      <c r="E25" s="14">
        <f t="shared" si="19"/>
        <v>41.724826649365369</v>
      </c>
      <c r="F25" s="16"/>
      <c r="H25" s="12" t="s">
        <v>19</v>
      </c>
      <c r="I25" s="13">
        <f>I22*0.02</f>
        <v>12.774945131142502</v>
      </c>
      <c r="J25" s="13">
        <f>J22*0.02</f>
        <v>15.853170891142504</v>
      </c>
      <c r="K25" s="1">
        <f>K22*0.06</f>
        <v>16.645829435699625</v>
      </c>
      <c r="L25" s="14">
        <f t="shared" si="20"/>
        <v>45.273945457984631</v>
      </c>
      <c r="M25" s="16"/>
      <c r="O25" s="12" t="s">
        <v>19</v>
      </c>
      <c r="P25" s="1">
        <f t="shared" si="4"/>
        <v>24.257559167000004</v>
      </c>
      <c r="Q25" s="1">
        <f t="shared" si="5"/>
        <v>30.605469727000006</v>
      </c>
      <c r="R25" s="1">
        <f t="shared" si="6"/>
        <v>32.135743213349997</v>
      </c>
      <c r="S25" s="14">
        <f t="shared" si="21"/>
        <v>86.998772107350007</v>
      </c>
      <c r="T25" s="16"/>
    </row>
    <row r="26" spans="1:20" ht="14.5" x14ac:dyDescent="0.35">
      <c r="A26" s="17" t="s">
        <v>20</v>
      </c>
      <c r="B26" s="18">
        <f>B22-(B23+B24+B25)</f>
        <v>387.64808775701749</v>
      </c>
      <c r="C26" s="18">
        <f t="shared" ref="C26" si="28">C22-(C23+C24+C25)</f>
        <v>392.8626429570175</v>
      </c>
      <c r="D26" s="18">
        <f t="shared" ref="D26" si="29">D22-(D23+D24+D25)</f>
        <v>132.67531584985585</v>
      </c>
      <c r="E26" s="6">
        <f t="shared" si="19"/>
        <v>913.18604656389084</v>
      </c>
      <c r="F26" s="9">
        <f t="shared" ref="F26:F27" si="30">(E26/141.25)</f>
        <v>6.4650339579744482</v>
      </c>
      <c r="G26" t="s">
        <v>5</v>
      </c>
      <c r="H26" s="17" t="s">
        <v>20</v>
      </c>
      <c r="I26" s="18">
        <f>I22-(I23+I24+I25)</f>
        <v>350.97231142598258</v>
      </c>
      <c r="J26" s="18">
        <f t="shared" ref="J26:K26" si="31">J22-(J23+J24+J25)</f>
        <v>386.8053736659827</v>
      </c>
      <c r="K26" s="18">
        <f t="shared" si="31"/>
        <v>110.78466115929416</v>
      </c>
      <c r="L26" s="6">
        <f t="shared" si="20"/>
        <v>848.56234625125944</v>
      </c>
      <c r="M26" s="9">
        <f t="shared" ref="M26:M27" si="32">(L26/278.52)</f>
        <v>3.046683707637726</v>
      </c>
      <c r="O26" s="17" t="s">
        <v>20</v>
      </c>
      <c r="P26" s="18">
        <f t="shared" si="4"/>
        <v>738.62039918300002</v>
      </c>
      <c r="Q26" s="18">
        <f t="shared" si="5"/>
        <v>779.6680166230002</v>
      </c>
      <c r="R26" s="18">
        <f t="shared" si="6"/>
        <v>243.45997700915001</v>
      </c>
      <c r="S26" s="6">
        <f t="shared" si="21"/>
        <v>1761.7483928151501</v>
      </c>
      <c r="T26" s="9">
        <f t="shared" ref="T26:T27" si="33">(S26/419.77)</f>
        <v>4.1969373533486198</v>
      </c>
    </row>
    <row r="27" spans="1:20" ht="20" customHeight="1" x14ac:dyDescent="0.35">
      <c r="A27" s="23" t="s">
        <v>21</v>
      </c>
      <c r="B27" s="24">
        <v>262</v>
      </c>
      <c r="C27" s="24">
        <v>485</v>
      </c>
      <c r="D27" s="24">
        <v>169</v>
      </c>
      <c r="E27" s="25">
        <f t="shared" si="19"/>
        <v>916</v>
      </c>
      <c r="F27" s="9">
        <f t="shared" si="30"/>
        <v>6.4849557522123895</v>
      </c>
      <c r="H27" s="23" t="s">
        <v>21</v>
      </c>
      <c r="I27" s="24">
        <v>237</v>
      </c>
      <c r="J27" s="24">
        <v>430</v>
      </c>
      <c r="K27" s="24">
        <v>169</v>
      </c>
      <c r="L27" s="25">
        <f t="shared" si="20"/>
        <v>836</v>
      </c>
      <c r="M27" s="9">
        <f t="shared" si="32"/>
        <v>3.0015797788309637</v>
      </c>
      <c r="O27" s="23" t="s">
        <v>21</v>
      </c>
      <c r="P27" s="26">
        <f t="shared" si="4"/>
        <v>499</v>
      </c>
      <c r="Q27" s="26">
        <f t="shared" si="5"/>
        <v>915</v>
      </c>
      <c r="R27" s="26">
        <f t="shared" si="6"/>
        <v>338</v>
      </c>
      <c r="S27" s="25">
        <f t="shared" si="21"/>
        <v>1752</v>
      </c>
      <c r="T27" s="9">
        <f t="shared" si="33"/>
        <v>4.173714176811111</v>
      </c>
    </row>
  </sheetData>
  <mergeCells count="6">
    <mergeCell ref="A2:D2"/>
    <mergeCell ref="A4:D4"/>
    <mergeCell ref="H2:K2"/>
    <mergeCell ref="H4:K4"/>
    <mergeCell ref="O2:R2"/>
    <mergeCell ref="O4:R4"/>
  </mergeCells>
  <pageMargins left="0.7" right="0.7" top="0.75" bottom="0.75" header="0.3" footer="0.3"/>
  <pageSetup paperSize="9" scale="9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71FFD1B571BE2883E0537D20C80A46C7" version="1.0.0">
  <systemFields>
    <field name="Objective-Id">
      <value order="0">A3034039</value>
    </field>
    <field name="Objective-Title">
      <value order="0">Annex 4 North Ross Pop Model Revised 30 August 2019</value>
    </field>
    <field name="Objective-Description">
      <value order="0"/>
    </field>
    <field name="Objective-CreationStamp">
      <value order="0">2019-08-15T15:47:34Z</value>
    </field>
    <field name="Objective-IsApproved">
      <value order="0">false</value>
    </field>
    <field name="Objective-IsPublished">
      <value order="0">true</value>
    </field>
    <field name="Objective-DatePublished">
      <value order="0">2019-09-19T13:39:48Z</value>
    </field>
    <field name="Objective-ModificationStamp">
      <value order="0">2019-09-19T13:39:48Z</value>
    </field>
    <field name="Objective-Owner">
      <value order="0">Sinclair Coghill</value>
    </field>
    <field name="Objective-Path">
      <value order="0">Objective Global Folder:SNH Fileplan:MAN - Management:LIA - Liaison with other groups/agencies:DMG - Deer Management Groups:North Ross:Deer Management Group - North Ross - Section 7 Agreement</value>
    </field>
    <field name="Objective-Parent">
      <value order="0">Deer Management Group - North Ross - Section 7 Agreement</value>
    </field>
    <field name="Objective-State">
      <value order="0">Published</value>
    </field>
    <field name="Objective-VersionId">
      <value order="0">vA5404052</value>
    </field>
    <field name="Objective-Version">
      <value order="0">7.0</value>
    </field>
    <field name="Objective-VersionNumber">
      <value order="0">8</value>
    </field>
    <field name="Objective-VersionComment">
      <value order="0"/>
    </field>
    <field name="Objective-FileNumber">
      <value order="0">qA163490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8">
      <field name="Objective-EIR Exception">
        <value order="0">Release</value>
      </field>
      <field name="Objective-FOI Exemption">
        <value order="0">Release</value>
      </field>
      <field name="Objective-DPA Exemption">
        <value order="0">Release</value>
      </field>
      <field name="Objective-Justification">
        <value order="0"/>
      </field>
      <field name="Objective-Date of Original">
        <value order="0"/>
      </field>
      <field name="Objective-Sensitivity Review Date">
        <value order="0"/>
      </field>
      <field name="Objective-FOI/EIR Disclosure Date">
        <value order="0"/>
      </field>
      <field name="Objective-Date of Release">
        <value order="0"/>
      </field>
      <field name="Objective-FOI Release Details">
        <value order="0"/>
      </field>
      <field name="Objective-FOI/EIR Dissemination Date">
        <value order="0"/>
      </field>
      <field name="Objective-Connect Creator">
        <value order="0"/>
      </field>
      <field name="Objective-Date of Request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71FFD1B571BE2883E0537D20C80A46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BqDMG Pop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Sinclair Coghill</dc:creator>
  <cp:lastModifiedBy>Victor Clements</cp:lastModifiedBy>
  <cp:lastPrinted>2019-07-08T13:50:28Z</cp:lastPrinted>
  <dcterms:created xsi:type="dcterms:W3CDTF">2015-11-06T17:21:37Z</dcterms:created>
  <dcterms:modified xsi:type="dcterms:W3CDTF">2024-04-12T10:45:34Z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A3034039</vt:lpwstr>
  </property>
  <property fmtid="{D5CDD505-2E9C-101B-9397-08002B2CF9AE}" pid="4" name="Objective-Title">
    <vt:lpwstr>Annex 4 North Ross Pop Model Revised 30 August 2019</vt:lpwstr>
  </property>
  <property fmtid="{D5CDD505-2E9C-101B-9397-08002B2CF9AE}" pid="5" name="Objective-Comment">
    <vt:lpwstr/>
  </property>
  <property fmtid="{D5CDD505-2E9C-101B-9397-08002B2CF9AE}" pid="6" name="Objective-CreationStamp">
    <vt:filetime>2019-08-15T15:47:46Z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2019-09-19T13:39:48Z</vt:filetime>
  </property>
  <property fmtid="{D5CDD505-2E9C-101B-9397-08002B2CF9AE}" pid="10" name="Objective-ModificationStamp">
    <vt:filetime>2019-09-19T13:39:49Z</vt:filetime>
  </property>
  <property fmtid="{D5CDD505-2E9C-101B-9397-08002B2CF9AE}" pid="11" name="Objective-Owner">
    <vt:lpwstr>Sinclair Coghill</vt:lpwstr>
  </property>
  <property fmtid="{D5CDD505-2E9C-101B-9397-08002B2CF9AE}" pid="12" name="Objective-Path">
    <vt:lpwstr>Objective Global Folder:SNH Fileplan:MAN - Management:LIA - Liaison with other groups/agencies:DMG - Deer Management Groups:North Ross:Deer Management Group - North Ross - Section 7 Agreement:</vt:lpwstr>
  </property>
  <property fmtid="{D5CDD505-2E9C-101B-9397-08002B2CF9AE}" pid="13" name="Objective-Parent">
    <vt:lpwstr>Deer Management Group - North Ross - Section 7 Agreement</vt:lpwstr>
  </property>
  <property fmtid="{D5CDD505-2E9C-101B-9397-08002B2CF9AE}" pid="14" name="Objective-State">
    <vt:lpwstr>Published</vt:lpwstr>
  </property>
  <property fmtid="{D5CDD505-2E9C-101B-9397-08002B2CF9AE}" pid="15" name="Objective-Version">
    <vt:lpwstr>7.0</vt:lpwstr>
  </property>
  <property fmtid="{D5CDD505-2E9C-101B-9397-08002B2CF9AE}" pid="16" name="Objective-VersionNumber">
    <vt:r8>8</vt:r8>
  </property>
  <property fmtid="{D5CDD505-2E9C-101B-9397-08002B2CF9AE}" pid="17" name="Objective-VersionComment">
    <vt:lpwstr/>
  </property>
  <property fmtid="{D5CDD505-2E9C-101B-9397-08002B2CF9AE}" pid="18" name="Objective-FileNumber">
    <vt:lpwstr>qA163490</vt:lpwstr>
  </property>
  <property fmtid="{D5CDD505-2E9C-101B-9397-08002B2CF9AE}" pid="19" name="Objective-Classification">
    <vt:lpwstr>[Inherited - none]</vt:lpwstr>
  </property>
  <property fmtid="{D5CDD505-2E9C-101B-9397-08002B2CF9AE}" pid="20" name="Objective-Caveats">
    <vt:lpwstr/>
  </property>
  <property fmtid="{D5CDD505-2E9C-101B-9397-08002B2CF9AE}" pid="21" name="Objective-Date of Original [system]">
    <vt:lpwstr/>
  </property>
  <property fmtid="{D5CDD505-2E9C-101B-9397-08002B2CF9AE}" pid="22" name="Objective-Sensitivity Review Date [system]">
    <vt:lpwstr/>
  </property>
  <property fmtid="{D5CDD505-2E9C-101B-9397-08002B2CF9AE}" pid="23" name="Objective-FOI Exemption [system]">
    <vt:lpwstr>Release</vt:lpwstr>
  </property>
  <property fmtid="{D5CDD505-2E9C-101B-9397-08002B2CF9AE}" pid="24" name="Objective-DPA Exemption [system]">
    <vt:lpwstr>Release</vt:lpwstr>
  </property>
  <property fmtid="{D5CDD505-2E9C-101B-9397-08002B2CF9AE}" pid="25" name="Objective-EIR Exception [system]">
    <vt:lpwstr>Release</vt:lpwstr>
  </property>
  <property fmtid="{D5CDD505-2E9C-101B-9397-08002B2CF9AE}" pid="26" name="Objective-Justification [system]">
    <vt:lpwstr/>
  </property>
  <property fmtid="{D5CDD505-2E9C-101B-9397-08002B2CF9AE}" pid="27" name="Objective-Date of Request [system]">
    <vt:lpwstr/>
  </property>
  <property fmtid="{D5CDD505-2E9C-101B-9397-08002B2CF9AE}" pid="28" name="Objective-Date of Release [system]">
    <vt:lpwstr/>
  </property>
  <property fmtid="{D5CDD505-2E9C-101B-9397-08002B2CF9AE}" pid="29" name="Objective-FOI/EIR Disclosure Date [system]">
    <vt:lpwstr/>
  </property>
  <property fmtid="{D5CDD505-2E9C-101B-9397-08002B2CF9AE}" pid="30" name="Objective-FOI/EIR Dissemination Date [system]">
    <vt:lpwstr/>
  </property>
  <property fmtid="{D5CDD505-2E9C-101B-9397-08002B2CF9AE}" pid="31" name="Objective-FOI Release Details [system]">
    <vt:lpwstr/>
  </property>
  <property fmtid="{D5CDD505-2E9C-101B-9397-08002B2CF9AE}" pid="32" name="Objective-Connect Creator [system]">
    <vt:lpwstr/>
  </property>
  <property fmtid="{D5CDD505-2E9C-101B-9397-08002B2CF9AE}" pid="33" name="Objective-Description">
    <vt:lpwstr/>
  </property>
  <property fmtid="{D5CDD505-2E9C-101B-9397-08002B2CF9AE}" pid="34" name="Objective-VersionId">
    <vt:lpwstr>vA5404052</vt:lpwstr>
  </property>
  <property fmtid="{D5CDD505-2E9C-101B-9397-08002B2CF9AE}" pid="35" name="Objective-EIR Exception">
    <vt:lpwstr>Release</vt:lpwstr>
  </property>
  <property fmtid="{D5CDD505-2E9C-101B-9397-08002B2CF9AE}" pid="36" name="Objective-FOI Exemption">
    <vt:lpwstr>Release</vt:lpwstr>
  </property>
  <property fmtid="{D5CDD505-2E9C-101B-9397-08002B2CF9AE}" pid="37" name="Objective-DPA Exemption">
    <vt:lpwstr>Release</vt:lpwstr>
  </property>
  <property fmtid="{D5CDD505-2E9C-101B-9397-08002B2CF9AE}" pid="38" name="Objective-Justification">
    <vt:lpwstr/>
  </property>
  <property fmtid="{D5CDD505-2E9C-101B-9397-08002B2CF9AE}" pid="39" name="Objective-Date of Original">
    <vt:lpwstr/>
  </property>
  <property fmtid="{D5CDD505-2E9C-101B-9397-08002B2CF9AE}" pid="40" name="Objective-Sensitivity Review Date">
    <vt:lpwstr/>
  </property>
  <property fmtid="{D5CDD505-2E9C-101B-9397-08002B2CF9AE}" pid="41" name="Objective-FOI/EIR Disclosure Date">
    <vt:lpwstr/>
  </property>
  <property fmtid="{D5CDD505-2E9C-101B-9397-08002B2CF9AE}" pid="42" name="Objective-Date of Release">
    <vt:lpwstr/>
  </property>
  <property fmtid="{D5CDD505-2E9C-101B-9397-08002B2CF9AE}" pid="43" name="Objective-FOI Release Details">
    <vt:lpwstr/>
  </property>
  <property fmtid="{D5CDD505-2E9C-101B-9397-08002B2CF9AE}" pid="44" name="Objective-FOI/EIR Dissemination Date">
    <vt:lpwstr/>
  </property>
  <property fmtid="{D5CDD505-2E9C-101B-9397-08002B2CF9AE}" pid="45" name="Objective-Connect Creator">
    <vt:lpwstr/>
  </property>
  <property fmtid="{D5CDD505-2E9C-101B-9397-08002B2CF9AE}" pid="46" name="Objective-Date of Request">
    <vt:lpwstr/>
  </property>
</Properties>
</file>